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Stefan\brx.cloud\Stefan\Daten\03_Brinkhoff Consulting\StB Kühn\Downloads\Neu\"/>
    </mc:Choice>
  </mc:AlternateContent>
  <xr:revisionPtr revIDLastSave="0" documentId="8_{D2F56BB9-785E-414A-A15E-9D2126E4558B}" xr6:coauthVersionLast="47" xr6:coauthVersionMax="47" xr10:uidLastSave="{00000000-0000-0000-0000-000000000000}"/>
  <bookViews>
    <workbookView xWindow="-110" yWindow="-110" windowWidth="38620" windowHeight="21220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4" i="1" l="1"/>
  <c r="D44" i="1" s="1"/>
  <c r="B45" i="1"/>
  <c r="D45" i="1" s="1"/>
  <c r="B46" i="1"/>
  <c r="D46" i="1"/>
  <c r="B14" i="1"/>
  <c r="C14" i="1"/>
  <c r="D14" i="1"/>
  <c r="B15" i="1"/>
  <c r="D15" i="1" s="1"/>
  <c r="D17" i="1" s="1"/>
  <c r="D18" i="1" s="1"/>
  <c r="C15" i="1"/>
  <c r="B16" i="1"/>
  <c r="C16" i="1"/>
  <c r="D16" i="1" s="1"/>
  <c r="B30" i="1"/>
  <c r="D30" i="1"/>
  <c r="B31" i="1"/>
  <c r="D31" i="1"/>
  <c r="B32" i="1"/>
  <c r="D32" i="1" s="1"/>
  <c r="G7" i="1"/>
  <c r="G6" i="1"/>
  <c r="G5" i="1"/>
  <c r="G4" i="1"/>
  <c r="E15" i="1" l="1"/>
  <c r="E14" i="1"/>
  <c r="E17" i="1"/>
  <c r="E13" i="1"/>
  <c r="E16" i="1"/>
  <c r="D33" i="1"/>
  <c r="D34" i="1" s="1"/>
  <c r="D36" i="1" s="1"/>
  <c r="D47" i="1"/>
  <c r="D48" i="1" s="1"/>
  <c r="D50" i="1" s="1"/>
  <c r="E19" i="1" l="1"/>
  <c r="B24" i="1" l="1"/>
  <c r="D19" i="1"/>
  <c r="D20" i="1" s="1"/>
  <c r="D23" i="1" s="1"/>
  <c r="E27" i="1" l="1"/>
  <c r="C52" i="1" s="1"/>
  <c r="E28" i="1"/>
  <c r="D53" i="1" s="1"/>
</calcChain>
</file>

<file path=xl/sharedStrings.xml><?xml version="1.0" encoding="utf-8"?>
<sst xmlns="http://schemas.openxmlformats.org/spreadsheetml/2006/main" count="42" uniqueCount="35">
  <si>
    <t>Bruttoumsatz</t>
  </si>
  <si>
    <t>Jahresgewinn</t>
  </si>
  <si>
    <t>Gehalt</t>
  </si>
  <si>
    <t>T€</t>
  </si>
  <si>
    <t>T €</t>
  </si>
  <si>
    <t>Ansatz</t>
  </si>
  <si>
    <t>Bei Px.Umsatz ab</t>
  </si>
  <si>
    <t>ohne Aufl. Anspar AfA</t>
  </si>
  <si>
    <t>Jahresumsatz</t>
  </si>
  <si>
    <t>Umsatzmethode</t>
  </si>
  <si>
    <t>x 1</t>
  </si>
  <si>
    <t>x 2</t>
  </si>
  <si>
    <t>x 3</t>
  </si>
  <si>
    <t>Gewichteter Umsatz ( / 6)</t>
  </si>
  <si>
    <t>Goodwill vom Umsatz =</t>
  </si>
  <si>
    <t>Bereinigte Gewinnmethode</t>
  </si>
  <si>
    <t>Gewichteter Gewinn ( / 6)</t>
  </si>
  <si>
    <t>Goodwill vom Gewinn =</t>
  </si>
  <si>
    <t>Facharzt</t>
  </si>
  <si>
    <t>Ärztekammermethode 2008</t>
  </si>
  <si>
    <t>ideeller Praxiswert</t>
  </si>
  <si>
    <t>(EinzelPx 2, GemPx 2,5)</t>
  </si>
  <si>
    <t xml:space="preserve"> =  nachhaltig erzielbarer Gewinn</t>
  </si>
  <si>
    <t>+ AfA &amp; Finanzierungskosten</t>
  </si>
  <si>
    <t>Bemessungs-</t>
  </si>
  <si>
    <t>grundlage</t>
  </si>
  <si>
    <t xml:space="preserve"> x  Prognosemultiplikator</t>
  </si>
  <si>
    <t>Abschreibungen</t>
  </si>
  <si>
    <t>Finanzierungskosten</t>
  </si>
  <si>
    <t xml:space="preserve"> ./. kalkulatorisches Arztgehalt</t>
  </si>
  <si>
    <t xml:space="preserve">                zzgl. materiellem Kaufpreis!</t>
  </si>
  <si>
    <t>Ergebnisspanne von</t>
  </si>
  <si>
    <t xml:space="preserve">bis </t>
  </si>
  <si>
    <t xml:space="preserve">     Durchschnitt ( / 3)</t>
  </si>
  <si>
    <t>vh, 2 Ki, o. Dienste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</si>
</sst>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9" formatCode="#,##0.00\ &quot;DM&quot;;[Red]\-#,##0.00\ &quot;DM&quot;"/>
    <numFmt numFmtId="172" formatCode="_-* #,##0.00\ &quot;DM&quot;_-;\-* #,##0.00\ &quot;DM&quot;_-;_-* &quot;-&quot;??\ &quot;DM&quot;_-;_-@_-"/>
    <numFmt numFmtId="174" formatCode="#,##0.00\ \€;[Red]\-#,##0.00\ \€"/>
  </numFmts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8"/>
      <name val="Arial"/>
    </font>
    <font>
      <sz val="11"/>
      <name val="Arial"/>
    </font>
    <font>
      <sz val="7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72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</xf>
    <xf numFmtId="174" fontId="4" fillId="0" borderId="0" xfId="0" applyNumberFormat="1" applyFont="1" applyBorder="1" applyProtection="1"/>
    <xf numFmtId="0" fontId="2" fillId="0" borderId="0" xfId="0" applyFont="1" applyAlignment="1" applyProtection="1">
      <alignment horizontal="center"/>
    </xf>
    <xf numFmtId="0" fontId="0" fillId="2" borderId="0" xfId="0" applyFill="1" applyProtection="1">
      <protection locked="0"/>
    </xf>
    <xf numFmtId="174" fontId="1" fillId="2" borderId="0" xfId="2" applyNumberFormat="1" applyFont="1" applyFill="1" applyProtection="1">
      <protection locked="0"/>
    </xf>
    <xf numFmtId="174" fontId="1" fillId="2" borderId="0" xfId="2" applyNumberFormat="1" applyFill="1" applyProtection="1">
      <protection locked="0"/>
    </xf>
    <xf numFmtId="9" fontId="4" fillId="0" borderId="0" xfId="1" applyFont="1" applyProtection="1"/>
    <xf numFmtId="0" fontId="0" fillId="0" borderId="0" xfId="0" applyProtection="1"/>
    <xf numFmtId="172" fontId="1" fillId="0" borderId="0" xfId="2"/>
    <xf numFmtId="0" fontId="0" fillId="0" borderId="0" xfId="0" applyProtection="1">
      <protection locked="0"/>
    </xf>
    <xf numFmtId="0" fontId="6" fillId="0" borderId="0" xfId="0" applyFont="1" applyAlignment="1" applyProtection="1">
      <alignment horizontal="center"/>
    </xf>
    <xf numFmtId="0" fontId="7" fillId="0" borderId="0" xfId="0" applyFo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2" xfId="0" applyBorder="1" applyProtection="1"/>
    <xf numFmtId="0" fontId="4" fillId="0" borderId="0" xfId="0" applyFont="1" applyProtection="1"/>
    <xf numFmtId="174" fontId="0" fillId="0" borderId="2" xfId="0" applyNumberFormat="1" applyBorder="1" applyProtection="1"/>
    <xf numFmtId="0" fontId="0" fillId="0" borderId="3" xfId="0" applyBorder="1" applyProtection="1"/>
    <xf numFmtId="174" fontId="0" fillId="0" borderId="4" xfId="0" applyNumberFormat="1" applyBorder="1" applyProtection="1"/>
    <xf numFmtId="0" fontId="0" fillId="0" borderId="5" xfId="0" applyBorder="1" applyProtection="1"/>
    <xf numFmtId="0" fontId="0" fillId="0" borderId="6" xfId="0" applyBorder="1" applyProtection="1"/>
    <xf numFmtId="0" fontId="4" fillId="0" borderId="7" xfId="0" applyFont="1" applyBorder="1" applyProtection="1"/>
    <xf numFmtId="169" fontId="2" fillId="0" borderId="8" xfId="0" applyNumberFormat="1" applyFont="1" applyBorder="1" applyProtection="1"/>
    <xf numFmtId="174" fontId="2" fillId="0" borderId="9" xfId="0" applyNumberFormat="1" applyFont="1" applyBorder="1" applyProtection="1"/>
    <xf numFmtId="0" fontId="3" fillId="0" borderId="0" xfId="0" applyFont="1" applyProtection="1"/>
    <xf numFmtId="0" fontId="2" fillId="0" borderId="0" xfId="0" applyFont="1" applyProtection="1"/>
    <xf numFmtId="0" fontId="0" fillId="0" borderId="7" xfId="0" applyBorder="1" applyProtection="1"/>
    <xf numFmtId="0" fontId="0" fillId="0" borderId="4" xfId="0" applyBorder="1" applyProtection="1"/>
    <xf numFmtId="2" fontId="4" fillId="0" borderId="0" xfId="0" applyNumberFormat="1" applyFont="1" applyProtection="1"/>
    <xf numFmtId="174" fontId="1" fillId="0" borderId="0" xfId="2" applyNumberFormat="1" applyFill="1" applyProtection="1"/>
    <xf numFmtId="174" fontId="1" fillId="0" borderId="3" xfId="2" applyNumberFormat="1" applyFill="1" applyBorder="1" applyProtection="1"/>
    <xf numFmtId="9" fontId="2" fillId="0" borderId="8" xfId="0" applyNumberFormat="1" applyFont="1" applyBorder="1" applyAlignment="1" applyProtection="1">
      <alignment horizontal="left"/>
    </xf>
    <xf numFmtId="0" fontId="8" fillId="0" borderId="1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9" fillId="0" borderId="0" xfId="0" applyFont="1" applyProtection="1"/>
    <xf numFmtId="0" fontId="2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7" xfId="0" applyBorder="1" applyAlignment="1" applyProtection="1"/>
    <xf numFmtId="0" fontId="0" fillId="0" borderId="3" xfId="0" applyBorder="1" applyAlignment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0" fillId="0" borderId="5" xfId="0" applyBorder="1" applyAlignment="1" applyProtection="1"/>
    <xf numFmtId="0" fontId="10" fillId="0" borderId="3" xfId="0" applyFont="1" applyBorder="1" applyAlignment="1" applyProtection="1">
      <alignment horizontal="center"/>
    </xf>
    <xf numFmtId="169" fontId="0" fillId="0" borderId="10" xfId="0" applyNumberFormat="1" applyBorder="1" applyProtection="1"/>
    <xf numFmtId="0" fontId="0" fillId="0" borderId="11" xfId="0" quotePrefix="1" applyBorder="1" applyAlignment="1" applyProtection="1"/>
    <xf numFmtId="0" fontId="0" fillId="0" borderId="12" xfId="0" applyBorder="1" applyAlignment="1" applyProtection="1"/>
    <xf numFmtId="0" fontId="0" fillId="0" borderId="12" xfId="0" applyBorder="1" applyAlignment="1" applyProtection="1">
      <alignment horizontal="right"/>
    </xf>
    <xf numFmtId="0" fontId="0" fillId="0" borderId="13" xfId="0" applyNumberFormat="1" applyBorder="1" applyAlignment="1" applyProtection="1">
      <alignment horizontal="center"/>
    </xf>
    <xf numFmtId="174" fontId="0" fillId="0" borderId="0" xfId="0" applyNumberFormat="1" applyBorder="1" applyProtection="1"/>
    <xf numFmtId="174" fontId="0" fillId="0" borderId="3" xfId="0" applyNumberFormat="1" applyBorder="1" applyProtection="1"/>
    <xf numFmtId="0" fontId="10" fillId="0" borderId="0" xfId="0" quotePrefix="1" applyFont="1" applyBorder="1" applyProtection="1"/>
    <xf numFmtId="0" fontId="2" fillId="0" borderId="1" xfId="0" quotePrefix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174" fontId="0" fillId="2" borderId="0" xfId="0" applyNumberFormat="1" applyFill="1" applyBorder="1" applyProtection="1"/>
    <xf numFmtId="0" fontId="3" fillId="0" borderId="0" xfId="0" applyFont="1" applyAlignment="1">
      <alignment horizontal="center"/>
    </xf>
    <xf numFmtId="174" fontId="0" fillId="0" borderId="0" xfId="0" applyNumberFormat="1" applyBorder="1" applyAlignment="1" applyProtection="1">
      <alignment horizontal="center"/>
    </xf>
    <xf numFmtId="0" fontId="0" fillId="3" borderId="12" xfId="0" applyFill="1" applyBorder="1" applyAlignment="1" applyProtection="1"/>
    <xf numFmtId="0" fontId="0" fillId="3" borderId="12" xfId="0" applyFill="1" applyBorder="1" applyAlignment="1" applyProtection="1">
      <alignment horizontal="right"/>
    </xf>
    <xf numFmtId="0" fontId="11" fillId="3" borderId="12" xfId="0" applyFont="1" applyFill="1" applyBorder="1" applyAlignment="1" applyProtection="1"/>
    <xf numFmtId="0" fontId="0" fillId="2" borderId="0" xfId="0" applyFill="1"/>
    <xf numFmtId="0" fontId="11" fillId="2" borderId="10" xfId="0" applyFont="1" applyFill="1" applyBorder="1" applyAlignment="1" applyProtection="1"/>
    <xf numFmtId="174" fontId="12" fillId="0" borderId="0" xfId="0" applyNumberFormat="1" applyFont="1" applyBorder="1" applyAlignment="1" applyProtection="1">
      <alignment horizontal="center"/>
    </xf>
    <xf numFmtId="174" fontId="5" fillId="2" borderId="0" xfId="0" applyNumberFormat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172" fontId="5" fillId="2" borderId="0" xfId="0" applyNumberFormat="1" applyFont="1" applyFill="1" applyBorder="1" applyAlignment="1" applyProtection="1">
      <alignment horizontal="center"/>
    </xf>
    <xf numFmtId="0" fontId="5" fillId="0" borderId="15" xfId="0" applyFont="1" applyBorder="1" applyAlignment="1" applyProtection="1">
      <alignment horizontal="center"/>
    </xf>
    <xf numFmtId="0" fontId="5" fillId="0" borderId="16" xfId="0" applyFont="1" applyBorder="1" applyAlignment="1" applyProtection="1">
      <alignment horizontal="center"/>
    </xf>
    <xf numFmtId="0" fontId="5" fillId="0" borderId="1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0" fillId="0" borderId="17" xfId="0" applyBorder="1" applyAlignment="1" applyProtection="1"/>
    <xf numFmtId="0" fontId="0" fillId="0" borderId="10" xfId="0" applyBorder="1" applyAlignment="1" applyProtection="1"/>
    <xf numFmtId="0" fontId="2" fillId="0" borderId="14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0" fontId="0" fillId="0" borderId="7" xfId="0" applyBorder="1" applyAlignment="1" applyProtection="1"/>
    <xf numFmtId="0" fontId="0" fillId="0" borderId="3" xfId="0" applyBorder="1" applyAlignment="1" applyProtection="1"/>
    <xf numFmtId="0" fontId="2" fillId="0" borderId="14" xfId="0" applyFont="1" applyBorder="1" applyAlignment="1" applyProtection="1"/>
    <xf numFmtId="0" fontId="2" fillId="0" borderId="8" xfId="0" applyFont="1" applyBorder="1" applyAlignment="1" applyProtection="1"/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G54"/>
  <sheetViews>
    <sheetView tabSelected="1" workbookViewId="0">
      <selection activeCell="F42" sqref="F42"/>
    </sheetView>
  </sheetViews>
  <sheetFormatPr baseColWidth="10" defaultRowHeight="12.5" x14ac:dyDescent="0.25"/>
  <cols>
    <col min="1" max="1" width="9.453125" customWidth="1"/>
    <col min="2" max="2" width="14.453125" bestFit="1" customWidth="1"/>
    <col min="3" max="3" width="20.7265625" customWidth="1"/>
    <col min="4" max="4" width="17.81640625" bestFit="1" customWidth="1"/>
    <col min="5" max="5" width="8.26953125" bestFit="1" customWidth="1"/>
    <col min="6" max="6" width="13" bestFit="1" customWidth="1"/>
    <col min="7" max="7" width="7" customWidth="1"/>
  </cols>
  <sheetData>
    <row r="1" spans="1:7" ht="13" x14ac:dyDescent="0.3">
      <c r="A1" s="1"/>
      <c r="B1" s="1" t="s">
        <v>0</v>
      </c>
      <c r="C1" s="1" t="s">
        <v>1</v>
      </c>
      <c r="D1" s="59" t="s">
        <v>27</v>
      </c>
      <c r="E1" s="2" t="s">
        <v>18</v>
      </c>
      <c r="F1" s="7">
        <v>-76000</v>
      </c>
      <c r="G1" s="4"/>
    </row>
    <row r="2" spans="1:7" ht="13" x14ac:dyDescent="0.3">
      <c r="A2" s="1"/>
      <c r="B2" s="1"/>
      <c r="C2" s="1"/>
      <c r="D2" s="59" t="s">
        <v>28</v>
      </c>
      <c r="E2" s="2" t="s">
        <v>2</v>
      </c>
      <c r="F2" s="66" t="s">
        <v>34</v>
      </c>
      <c r="G2" s="4"/>
    </row>
    <row r="3" spans="1:7" ht="13" x14ac:dyDescent="0.3">
      <c r="A3" s="1"/>
      <c r="B3" s="1" t="s">
        <v>3</v>
      </c>
      <c r="C3" s="1" t="s">
        <v>4</v>
      </c>
      <c r="D3" s="1"/>
      <c r="E3" s="2" t="s">
        <v>5</v>
      </c>
      <c r="F3" s="3" t="s">
        <v>6</v>
      </c>
      <c r="G3" s="4"/>
    </row>
    <row r="4" spans="1:7" x14ac:dyDescent="0.25">
      <c r="A4" s="5">
        <v>2021</v>
      </c>
      <c r="B4" s="6">
        <v>300000</v>
      </c>
      <c r="C4" s="7">
        <v>200000</v>
      </c>
      <c r="D4" s="58">
        <v>5000</v>
      </c>
      <c r="E4" s="8">
        <v>0.25</v>
      </c>
      <c r="F4" s="3">
        <v>25000</v>
      </c>
      <c r="G4" s="9">
        <f>SUM(F1*E4)</f>
        <v>-19000</v>
      </c>
    </row>
    <row r="5" spans="1:7" x14ac:dyDescent="0.25">
      <c r="A5" s="5">
        <v>2022</v>
      </c>
      <c r="B5" s="7">
        <v>250000</v>
      </c>
      <c r="C5" s="7">
        <v>150000</v>
      </c>
      <c r="D5" s="58">
        <v>4500</v>
      </c>
      <c r="E5" s="8">
        <v>0.5</v>
      </c>
      <c r="F5" s="3">
        <v>50000</v>
      </c>
      <c r="G5" s="9">
        <f>SUM(F1*E5)</f>
        <v>-38000</v>
      </c>
    </row>
    <row r="6" spans="1:7" x14ac:dyDescent="0.25">
      <c r="A6" s="5">
        <v>2023</v>
      </c>
      <c r="B6" s="7">
        <v>200000</v>
      </c>
      <c r="C6" s="7">
        <v>150000</v>
      </c>
      <c r="D6" s="58">
        <v>3500</v>
      </c>
      <c r="E6" s="8">
        <v>0.75</v>
      </c>
      <c r="F6" s="3">
        <v>100000</v>
      </c>
      <c r="G6" s="9">
        <f>SUM(F1*E6)</f>
        <v>-57000</v>
      </c>
    </row>
    <row r="7" spans="1:7" x14ac:dyDescent="0.25">
      <c r="B7" s="10"/>
      <c r="C7" s="11" t="s">
        <v>7</v>
      </c>
      <c r="E7" s="8">
        <v>1</v>
      </c>
      <c r="F7" s="3">
        <v>150000</v>
      </c>
      <c r="G7" s="9">
        <f>SUM(F1*E7)</f>
        <v>-76000</v>
      </c>
    </row>
    <row r="8" spans="1:7" ht="4.5" customHeight="1" x14ac:dyDescent="0.25">
      <c r="A8" s="9"/>
      <c r="B8" s="9"/>
      <c r="C8" s="9"/>
      <c r="D8" s="9"/>
      <c r="E8" s="8"/>
      <c r="F8" s="3"/>
      <c r="G8" s="9"/>
    </row>
    <row r="9" spans="1:7" ht="15.5" x14ac:dyDescent="0.35">
      <c r="A9" s="70" t="s">
        <v>19</v>
      </c>
      <c r="B9" s="71"/>
      <c r="C9" s="71"/>
      <c r="D9" s="72"/>
      <c r="E9" s="12"/>
      <c r="F9" s="3"/>
      <c r="G9" s="13"/>
    </row>
    <row r="10" spans="1:7" x14ac:dyDescent="0.25">
      <c r="A10" s="14"/>
      <c r="B10" s="15"/>
      <c r="C10" s="15"/>
      <c r="D10" s="16"/>
      <c r="E10" s="17"/>
      <c r="F10" s="3"/>
      <c r="G10" s="9"/>
    </row>
    <row r="11" spans="1:7" ht="13" x14ac:dyDescent="0.3">
      <c r="A11" s="73" t="s">
        <v>1</v>
      </c>
      <c r="B11" s="74"/>
      <c r="C11" s="74"/>
      <c r="D11" s="75"/>
      <c r="E11" s="17"/>
      <c r="F11" s="3"/>
      <c r="G11" s="9"/>
    </row>
    <row r="12" spans="1:7" ht="13" x14ac:dyDescent="0.3">
      <c r="A12" s="55"/>
      <c r="B12" s="56"/>
      <c r="C12" s="56"/>
      <c r="D12" s="57" t="s">
        <v>24</v>
      </c>
      <c r="E12" s="17"/>
      <c r="F12" s="3"/>
      <c r="G12" s="9"/>
    </row>
    <row r="13" spans="1:7" ht="13" x14ac:dyDescent="0.3">
      <c r="A13" s="14"/>
      <c r="B13" s="38" t="s">
        <v>1</v>
      </c>
      <c r="C13" s="54" t="s">
        <v>23</v>
      </c>
      <c r="D13" s="39" t="s">
        <v>25</v>
      </c>
      <c r="E13" s="17">
        <f>IF(D18&gt;25000,0,0)</f>
        <v>0</v>
      </c>
      <c r="F13" s="3"/>
      <c r="G13" s="9"/>
    </row>
    <row r="14" spans="1:7" x14ac:dyDescent="0.25">
      <c r="A14" s="14">
        <v>2021</v>
      </c>
      <c r="B14" s="52">
        <f t="shared" ref="B14:C16" si="0">SUM(C4)</f>
        <v>200000</v>
      </c>
      <c r="C14" s="60">
        <f t="shared" si="0"/>
        <v>5000</v>
      </c>
      <c r="D14" s="18">
        <f>SUM(B14:C14)</f>
        <v>205000</v>
      </c>
      <c r="E14" s="17">
        <f>IF(D18&lt;25000,0,(IF(D18&gt;49999.99,0,SUM(F1*E4))))</f>
        <v>0</v>
      </c>
      <c r="F14" s="3"/>
      <c r="G14" s="9"/>
    </row>
    <row r="15" spans="1:7" x14ac:dyDescent="0.25">
      <c r="A15" s="14">
        <v>2022</v>
      </c>
      <c r="B15" s="52">
        <f t="shared" si="0"/>
        <v>150000</v>
      </c>
      <c r="C15" s="60">
        <f t="shared" si="0"/>
        <v>4500</v>
      </c>
      <c r="D15" s="18">
        <f>SUM(B15:C15)</f>
        <v>154500</v>
      </c>
      <c r="E15" s="17">
        <f>IF(D18&lt;50000,0,(IF(D18&gt;99999.99,0,SUM(F1*E5))))</f>
        <v>0</v>
      </c>
      <c r="F15" s="3"/>
      <c r="G15" s="9"/>
    </row>
    <row r="16" spans="1:7" x14ac:dyDescent="0.25">
      <c r="A16" s="14">
        <v>2023</v>
      </c>
      <c r="B16" s="53">
        <f t="shared" si="0"/>
        <v>150000</v>
      </c>
      <c r="C16" s="60">
        <f t="shared" si="0"/>
        <v>3500</v>
      </c>
      <c r="D16" s="20">
        <f>SUM(B16:C16)</f>
        <v>153500</v>
      </c>
      <c r="E16" s="17">
        <f>IF(D18&lt;100000,0,(IF(D18&gt;149999.99,0,SUM(F1*E6))))</f>
        <v>0</v>
      </c>
      <c r="F16" s="3"/>
      <c r="G16" s="9"/>
    </row>
    <row r="17" spans="1:7" x14ac:dyDescent="0.25">
      <c r="A17" s="21"/>
      <c r="B17" s="22"/>
      <c r="C17" s="22"/>
      <c r="D17" s="20">
        <f>SUM(D14:D16)</f>
        <v>513000</v>
      </c>
      <c r="E17" s="23">
        <f>IF(D18&lt;150000,0,F1)</f>
        <v>-76000</v>
      </c>
      <c r="F17" s="3"/>
      <c r="G17" s="9"/>
    </row>
    <row r="18" spans="1:7" x14ac:dyDescent="0.25">
      <c r="A18" s="76" t="s">
        <v>33</v>
      </c>
      <c r="B18" s="77"/>
      <c r="C18" s="47"/>
      <c r="D18" s="20">
        <f>SUM(D17/3)</f>
        <v>171000</v>
      </c>
      <c r="E18" s="17"/>
      <c r="F18" s="3"/>
      <c r="G18" s="9"/>
    </row>
    <row r="19" spans="1:7" x14ac:dyDescent="0.25">
      <c r="A19" s="48" t="s">
        <v>29</v>
      </c>
      <c r="B19" s="49"/>
      <c r="C19" s="50"/>
      <c r="D19" s="20">
        <f>SUM(E19)</f>
        <v>-76000</v>
      </c>
      <c r="E19" s="17">
        <f>SUM(E13:E18)</f>
        <v>-76000</v>
      </c>
      <c r="F19" s="3"/>
      <c r="G19" s="9"/>
    </row>
    <row r="20" spans="1:7" x14ac:dyDescent="0.25">
      <c r="A20" s="48" t="s">
        <v>22</v>
      </c>
      <c r="B20" s="49"/>
      <c r="C20" s="50"/>
      <c r="D20" s="20">
        <f>SUM(D18:D19)</f>
        <v>95000</v>
      </c>
      <c r="E20" s="17"/>
      <c r="F20" s="3"/>
      <c r="G20" s="9"/>
    </row>
    <row r="21" spans="1:7" x14ac:dyDescent="0.25">
      <c r="A21" s="41" t="s">
        <v>26</v>
      </c>
      <c r="B21" s="42"/>
      <c r="C21" s="46" t="s">
        <v>21</v>
      </c>
      <c r="D21" s="51">
        <v>2</v>
      </c>
      <c r="E21" s="17"/>
      <c r="F21" s="3"/>
      <c r="G21" s="9"/>
    </row>
    <row r="22" spans="1:7" x14ac:dyDescent="0.25">
      <c r="A22" s="45"/>
      <c r="B22" s="40"/>
      <c r="C22" s="9"/>
      <c r="D22" s="18"/>
      <c r="E22" s="17"/>
      <c r="F22" s="3"/>
      <c r="G22" s="9"/>
    </row>
    <row r="23" spans="1:7" ht="13.5" thickBot="1" x14ac:dyDescent="0.35">
      <c r="A23" s="78" t="s">
        <v>20</v>
      </c>
      <c r="B23" s="79"/>
      <c r="C23" s="24"/>
      <c r="D23" s="25">
        <f>SUM(D20*D21)</f>
        <v>190000</v>
      </c>
      <c r="E23" s="17"/>
      <c r="F23" s="3"/>
      <c r="G23" s="9"/>
    </row>
    <row r="24" spans="1:7" ht="13" thickTop="1" x14ac:dyDescent="0.25">
      <c r="A24" s="28"/>
      <c r="B24" s="19" t="str">
        <f>IF(E19=0,"Achtung Rundungsdifferenz"," ")</f>
        <v xml:space="preserve"> </v>
      </c>
      <c r="C24" s="19"/>
      <c r="D24" s="29"/>
      <c r="E24" s="17"/>
      <c r="F24" s="3"/>
      <c r="G24" s="9"/>
    </row>
    <row r="25" spans="1:7" x14ac:dyDescent="0.25">
      <c r="A25" s="9"/>
      <c r="B25" s="9"/>
      <c r="C25" s="9"/>
      <c r="D25" s="9"/>
      <c r="E25" s="17"/>
      <c r="F25" s="3"/>
      <c r="G25" s="9"/>
    </row>
    <row r="26" spans="1:7" ht="15.5" x14ac:dyDescent="0.35">
      <c r="A26" s="70" t="s">
        <v>9</v>
      </c>
      <c r="B26" s="71"/>
      <c r="C26" s="71"/>
      <c r="D26" s="72"/>
      <c r="E26" s="12"/>
      <c r="F26" s="3"/>
      <c r="G26" s="13"/>
    </row>
    <row r="27" spans="1:7" x14ac:dyDescent="0.25">
      <c r="A27" s="14"/>
      <c r="B27" s="15"/>
      <c r="C27" s="15"/>
      <c r="D27" s="16"/>
      <c r="E27" s="30">
        <f>IF(D23&lt;D36,D23,D36)</f>
        <v>77000</v>
      </c>
      <c r="F27" s="3"/>
      <c r="G27" s="9"/>
    </row>
    <row r="28" spans="1:7" ht="13" x14ac:dyDescent="0.3">
      <c r="A28" s="73" t="s">
        <v>8</v>
      </c>
      <c r="B28" s="74"/>
      <c r="C28" s="74"/>
      <c r="D28" s="75"/>
      <c r="E28" s="30">
        <f>IF(D23&gt;D36,D23,D36)</f>
        <v>190000</v>
      </c>
      <c r="F28" s="3"/>
      <c r="G28" s="9"/>
    </row>
    <row r="29" spans="1:7" x14ac:dyDescent="0.25">
      <c r="A29" s="14"/>
      <c r="B29" s="15"/>
      <c r="C29" s="15"/>
      <c r="D29" s="16"/>
      <c r="E29" s="17"/>
      <c r="F29" s="3"/>
      <c r="G29" s="9"/>
    </row>
    <row r="30" spans="1:7" x14ac:dyDescent="0.25">
      <c r="A30" s="14">
        <v>2021</v>
      </c>
      <c r="B30" s="31">
        <f>B4</f>
        <v>300000</v>
      </c>
      <c r="C30" s="15" t="s">
        <v>10</v>
      </c>
      <c r="D30" s="18">
        <f>SUM(B30*1)</f>
        <v>300000</v>
      </c>
      <c r="E30" s="17"/>
      <c r="F30" s="3"/>
      <c r="G30" s="9"/>
    </row>
    <row r="31" spans="1:7" x14ac:dyDescent="0.25">
      <c r="A31" s="14">
        <v>2022</v>
      </c>
      <c r="B31" s="31">
        <f>B5</f>
        <v>250000</v>
      </c>
      <c r="C31" s="15" t="s">
        <v>11</v>
      </c>
      <c r="D31" s="18">
        <f>SUM(B31*2)</f>
        <v>500000</v>
      </c>
      <c r="E31" s="17"/>
      <c r="F31" s="3"/>
      <c r="G31" s="9"/>
    </row>
    <row r="32" spans="1:7" x14ac:dyDescent="0.25">
      <c r="A32" s="14">
        <v>2023</v>
      </c>
      <c r="B32" s="32">
        <f>B6</f>
        <v>200000</v>
      </c>
      <c r="C32" s="19" t="s">
        <v>12</v>
      </c>
      <c r="D32" s="20">
        <f>SUM(B32*3)</f>
        <v>600000</v>
      </c>
      <c r="E32" s="17"/>
      <c r="F32" s="3"/>
      <c r="G32" s="9"/>
    </row>
    <row r="33" spans="1:7" x14ac:dyDescent="0.25">
      <c r="A33" s="14"/>
      <c r="B33" s="15"/>
      <c r="C33" s="15"/>
      <c r="D33" s="20">
        <f>SUM(D30:D32)</f>
        <v>1400000</v>
      </c>
      <c r="E33" s="17"/>
      <c r="F33" s="3"/>
      <c r="G33" s="9"/>
    </row>
    <row r="34" spans="1:7" x14ac:dyDescent="0.25">
      <c r="A34" s="80" t="s">
        <v>13</v>
      </c>
      <c r="B34" s="81"/>
      <c r="C34" s="19"/>
      <c r="D34" s="20">
        <f>SUM(D33/6)</f>
        <v>233333.33333333334</v>
      </c>
      <c r="E34" s="17"/>
      <c r="F34" s="3"/>
      <c r="G34" s="9"/>
    </row>
    <row r="35" spans="1:7" x14ac:dyDescent="0.25">
      <c r="A35" s="14"/>
      <c r="B35" s="15"/>
      <c r="C35" s="15"/>
      <c r="D35" s="16"/>
      <c r="E35" s="17"/>
      <c r="F35" s="3"/>
      <c r="G35" s="9"/>
    </row>
    <row r="36" spans="1:7" ht="13.5" thickBot="1" x14ac:dyDescent="0.35">
      <c r="A36" s="82" t="s">
        <v>14</v>
      </c>
      <c r="B36" s="83"/>
      <c r="C36" s="33">
        <v>0.33</v>
      </c>
      <c r="D36" s="25">
        <f>SUM(D34*C36)</f>
        <v>77000</v>
      </c>
      <c r="E36" s="26"/>
      <c r="F36" s="3"/>
      <c r="G36" s="27"/>
    </row>
    <row r="37" spans="1:7" ht="13" thickTop="1" x14ac:dyDescent="0.25">
      <c r="A37" s="28"/>
      <c r="B37" s="19"/>
      <c r="C37" s="19"/>
      <c r="D37" s="29"/>
      <c r="E37" s="17"/>
      <c r="F37" s="3"/>
      <c r="G37" s="9"/>
    </row>
    <row r="38" spans="1:7" x14ac:dyDescent="0.25">
      <c r="A38" s="9"/>
      <c r="B38" s="9"/>
      <c r="C38" s="9"/>
      <c r="D38" s="9"/>
      <c r="E38" s="17"/>
      <c r="F38" s="3"/>
      <c r="G38" s="9"/>
    </row>
    <row r="39" spans="1:7" x14ac:dyDescent="0.25">
      <c r="A39" s="9"/>
      <c r="B39" s="9"/>
      <c r="C39" s="9"/>
      <c r="D39" s="9"/>
      <c r="E39" s="17"/>
      <c r="F39" s="3"/>
      <c r="G39" s="9"/>
    </row>
    <row r="40" spans="1:7" ht="15.5" x14ac:dyDescent="0.35">
      <c r="A40" s="70" t="s">
        <v>15</v>
      </c>
      <c r="B40" s="71"/>
      <c r="C40" s="71"/>
      <c r="D40" s="72"/>
      <c r="E40" s="12"/>
      <c r="F40" s="3"/>
      <c r="G40" s="13"/>
    </row>
    <row r="41" spans="1:7" ht="15.5" x14ac:dyDescent="0.35">
      <c r="A41" s="34"/>
      <c r="B41" s="35"/>
      <c r="C41" s="35"/>
      <c r="D41" s="36"/>
      <c r="E41" s="12"/>
      <c r="F41" s="3"/>
      <c r="G41" s="13"/>
    </row>
    <row r="42" spans="1:7" ht="13" x14ac:dyDescent="0.3">
      <c r="A42" s="73" t="s">
        <v>1</v>
      </c>
      <c r="B42" s="74"/>
      <c r="C42" s="74"/>
      <c r="D42" s="75"/>
      <c r="E42" s="30"/>
      <c r="F42" s="3"/>
      <c r="G42" s="9"/>
    </row>
    <row r="43" spans="1:7" x14ac:dyDescent="0.25">
      <c r="A43" s="14"/>
      <c r="B43" s="15"/>
      <c r="C43" s="15"/>
      <c r="D43" s="16"/>
      <c r="E43" s="30"/>
      <c r="F43" s="3"/>
      <c r="G43" s="9"/>
    </row>
    <row r="44" spans="1:7" x14ac:dyDescent="0.25">
      <c r="A44" s="14">
        <v>2021</v>
      </c>
      <c r="B44" s="31">
        <f>C4</f>
        <v>200000</v>
      </c>
      <c r="C44" s="15" t="s">
        <v>10</v>
      </c>
      <c r="D44" s="18">
        <f>SUM(B44*1)</f>
        <v>200000</v>
      </c>
      <c r="E44" s="17"/>
      <c r="F44" s="3"/>
      <c r="G44" s="9"/>
    </row>
    <row r="45" spans="1:7" x14ac:dyDescent="0.25">
      <c r="A45" s="14">
        <v>2022</v>
      </c>
      <c r="B45" s="31">
        <f>C5</f>
        <v>150000</v>
      </c>
      <c r="C45" s="15" t="s">
        <v>11</v>
      </c>
      <c r="D45" s="18">
        <f>SUM(B45*2)</f>
        <v>300000</v>
      </c>
      <c r="E45" s="17"/>
      <c r="F45" s="3"/>
      <c r="G45" s="9"/>
    </row>
    <row r="46" spans="1:7" x14ac:dyDescent="0.25">
      <c r="A46" s="14">
        <v>2023</v>
      </c>
      <c r="B46" s="32">
        <f>C6</f>
        <v>150000</v>
      </c>
      <c r="C46" s="19" t="s">
        <v>12</v>
      </c>
      <c r="D46" s="20">
        <f>SUM(B46*3)</f>
        <v>450000</v>
      </c>
      <c r="E46" s="17"/>
      <c r="F46" s="3"/>
      <c r="G46" s="9"/>
    </row>
    <row r="47" spans="1:7" x14ac:dyDescent="0.25">
      <c r="A47" s="14"/>
      <c r="B47" s="15"/>
      <c r="C47" s="15"/>
      <c r="D47" s="20">
        <f>SUM(D44:D46)</f>
        <v>950000</v>
      </c>
      <c r="E47" s="17"/>
      <c r="F47" s="3"/>
      <c r="G47" s="9"/>
    </row>
    <row r="48" spans="1:7" x14ac:dyDescent="0.25">
      <c r="A48" s="80" t="s">
        <v>16</v>
      </c>
      <c r="B48" s="81"/>
      <c r="C48" s="19"/>
      <c r="D48" s="20">
        <f>SUM(D47/6)</f>
        <v>158333.33333333334</v>
      </c>
      <c r="E48" s="17"/>
      <c r="F48" s="3"/>
      <c r="G48" s="9"/>
    </row>
    <row r="49" spans="1:7" x14ac:dyDescent="0.25">
      <c r="A49" s="14"/>
      <c r="B49" s="15"/>
      <c r="C49" s="15"/>
      <c r="D49" s="16"/>
      <c r="E49" s="17"/>
      <c r="F49" s="3"/>
      <c r="G49" s="9"/>
    </row>
    <row r="50" spans="1:7" ht="13.5" thickBot="1" x14ac:dyDescent="0.35">
      <c r="A50" s="82" t="s">
        <v>17</v>
      </c>
      <c r="B50" s="83"/>
      <c r="C50" s="33">
        <v>0.85</v>
      </c>
      <c r="D50" s="25">
        <f>SUM(D48*C50)</f>
        <v>134583.33333333334</v>
      </c>
      <c r="E50" s="17"/>
      <c r="F50" s="3"/>
      <c r="G50" s="9"/>
    </row>
    <row r="51" spans="1:7" ht="13" thickTop="1" x14ac:dyDescent="0.25">
      <c r="A51" s="28"/>
      <c r="B51" s="19"/>
      <c r="C51" s="19"/>
      <c r="D51" s="29"/>
      <c r="E51" s="17"/>
      <c r="F51" s="3"/>
      <c r="G51" s="9"/>
    </row>
    <row r="52" spans="1:7" ht="15.5" x14ac:dyDescent="0.35">
      <c r="A52" s="43" t="s">
        <v>31</v>
      </c>
      <c r="B52" s="64"/>
      <c r="C52" s="67">
        <f>IF(E27&lt;D50,E27,D50)</f>
        <v>77000</v>
      </c>
      <c r="D52" s="68"/>
      <c r="E52" s="17"/>
      <c r="F52" s="3"/>
      <c r="G52" s="37"/>
    </row>
    <row r="53" spans="1:7" ht="15.5" x14ac:dyDescent="0.35">
      <c r="A53" s="65"/>
      <c r="B53" s="44" t="s">
        <v>32</v>
      </c>
      <c r="C53" s="69"/>
      <c r="D53" s="67">
        <f>IF(D50&gt;E28,D50,E28)</f>
        <v>190000</v>
      </c>
      <c r="E53" s="17"/>
      <c r="F53" s="3"/>
      <c r="G53" s="37"/>
    </row>
    <row r="54" spans="1:7" ht="14" x14ac:dyDescent="0.3">
      <c r="A54" s="63" t="s">
        <v>30</v>
      </c>
      <c r="B54" s="63" t="s">
        <v>30</v>
      </c>
      <c r="C54" s="61"/>
      <c r="D54" s="62"/>
      <c r="E54" s="17"/>
      <c r="F54" s="3"/>
      <c r="G54" s="9"/>
    </row>
  </sheetData>
  <mergeCells count="12">
    <mergeCell ref="A34:B34"/>
    <mergeCell ref="A50:B50"/>
    <mergeCell ref="A36:B36"/>
    <mergeCell ref="A40:D40"/>
    <mergeCell ref="A42:D42"/>
    <mergeCell ref="A48:B48"/>
    <mergeCell ref="A9:D9"/>
    <mergeCell ref="A11:D11"/>
    <mergeCell ref="A18:B18"/>
    <mergeCell ref="A23:B23"/>
    <mergeCell ref="A26:D26"/>
    <mergeCell ref="A28:D28"/>
  </mergeCells>
  <phoneticPr fontId="0" type="noConversion"/>
  <pageMargins left="0.78740157499999996" right="0.5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2.5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WS01</dc:creator>
  <cp:lastModifiedBy>Stefan</cp:lastModifiedBy>
  <cp:lastPrinted>2012-10-11T05:28:08Z</cp:lastPrinted>
  <dcterms:created xsi:type="dcterms:W3CDTF">2004-05-06T07:45:25Z</dcterms:created>
  <dcterms:modified xsi:type="dcterms:W3CDTF">2023-01-17T09:54:02Z</dcterms:modified>
</cp:coreProperties>
</file>